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mjp\OneDrive\Documents\Online-PMO\Version 2.0\Controls\Delta\"/>
    </mc:Choice>
  </mc:AlternateContent>
  <bookViews>
    <workbookView xWindow="0" yWindow="0" windowWidth="25608" windowHeight="16068" tabRatio="371"/>
  </bookViews>
  <sheets>
    <sheet name="Dashboard" sheetId="19" r:id="rId1"/>
    <sheet name="Data" sheetId="1" r:id="rId2"/>
  </sheets>
  <definedNames>
    <definedName name="_xlnm.Print_Area" localSheetId="0">Dashboard!$A$1:$L$25</definedName>
    <definedName name="_xlnm.Print_Area" localSheetId="1">Data!$A$1:$U$10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9" l="1"/>
  <c r="K25" i="19"/>
  <c r="D15" i="19"/>
  <c r="K26" i="19"/>
  <c r="E26" i="19"/>
  <c r="E7" i="19"/>
  <c r="G26" i="19"/>
  <c r="D16" i="19"/>
  <c r="E25" i="19"/>
  <c r="E24" i="19"/>
  <c r="G25" i="19"/>
  <c r="G24" i="19"/>
  <c r="J4" i="1"/>
  <c r="D11" i="19"/>
  <c r="D12" i="19"/>
  <c r="D7" i="19"/>
  <c r="G4" i="1"/>
  <c r="D6" i="19"/>
  <c r="B15" i="19"/>
  <c r="B16" i="19"/>
  <c r="C15" i="19"/>
  <c r="C16" i="19"/>
  <c r="E15" i="19"/>
  <c r="E16" i="19"/>
  <c r="F15" i="19"/>
  <c r="F16" i="19"/>
  <c r="H15" i="19"/>
  <c r="G15" i="19"/>
  <c r="C12" i="19"/>
  <c r="B12" i="19"/>
  <c r="J5" i="1"/>
  <c r="C11" i="19"/>
  <c r="J6" i="1"/>
  <c r="B11" i="19"/>
  <c r="C7" i="19"/>
  <c r="B7" i="19"/>
  <c r="G5" i="1"/>
  <c r="C6" i="19"/>
  <c r="G6" i="1"/>
  <c r="B6" i="19"/>
  <c r="G16" i="19"/>
  <c r="B22" i="19"/>
  <c r="B20" i="19"/>
  <c r="C20" i="19"/>
  <c r="H16" i="19"/>
  <c r="D2" i="19"/>
  <c r="G3" i="1"/>
  <c r="E6" i="19"/>
  <c r="H6" i="19"/>
  <c r="G6" i="19"/>
  <c r="D20" i="19"/>
  <c r="J3" i="1"/>
  <c r="E11" i="19"/>
  <c r="H11" i="19"/>
  <c r="B2" i="19"/>
  <c r="E12" i="19"/>
  <c r="G11" i="19"/>
  <c r="E20" i="19"/>
  <c r="G20" i="19"/>
</calcChain>
</file>

<file path=xl/comments1.xml><?xml version="1.0" encoding="utf-8"?>
<comments xmlns="http://schemas.openxmlformats.org/spreadsheetml/2006/main">
  <authors>
    <author>Len Lagestee</author>
  </authors>
  <commentList>
    <comment ref="E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The number of stories committed during sprint planning to be completed during this sprint.</t>
        </r>
      </text>
    </comment>
    <comment ref="F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The number of actual stories accepted by the product owner during the sprint.</t>
        </r>
      </text>
    </comment>
    <comment ref="G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Calculated as the number of completed stories divided by the number of committed stories.</t>
        </r>
      </text>
    </comment>
    <comment ref="H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The planning velocity used to determine how many story points the team can complete during this sprint.</t>
        </r>
      </text>
    </comment>
    <comment ref="I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The actual number of story points accepted by the product owner durint this sprint.</t>
        </r>
      </text>
    </comment>
    <comment ref="J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Calculated as the percentage deviation between the planned velocity and the actual velocity.</t>
        </r>
      </text>
    </comment>
    <comment ref="K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Is the information radiator (task wall) created and in use by the team?</t>
        </r>
      </text>
    </comment>
    <comment ref="L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Did the team use a burndown or burnup chart this sprint?</t>
        </r>
      </text>
    </comment>
    <comment ref="M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Did the team hold a retrospective at the end of this sprint?</t>
        </r>
      </text>
    </comment>
    <comment ref="N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How many team members were on the team this sprint?</t>
        </r>
      </text>
    </comment>
    <comment ref="O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Of all the team members, how many of them were split across more than 1 project?</t>
        </r>
      </text>
    </comment>
    <comment ref="P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Did the team composition change? Were team members added or removed?</t>
        </r>
      </text>
    </comment>
    <comment ref="Q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How many stories are in your current product/project backlog?</t>
        </r>
      </text>
    </comment>
    <comment ref="R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How many backlog stories have been sized by the team?</t>
        </r>
      </text>
    </comment>
    <comment ref="S2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How many backlog stories have been prioritized by the product owner?</t>
        </r>
      </text>
    </comment>
    <comment ref="P3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Off-shore tester swapped out with an on-shore tester</t>
        </r>
      </text>
    </comment>
    <comment ref="P4" authorId="0" shapeId="0">
      <text>
        <r>
          <rPr>
            <b/>
            <sz val="9"/>
            <color indexed="81"/>
            <rFont val="Arial"/>
            <family val="2"/>
          </rPr>
          <t>Len Lagestee:</t>
        </r>
        <r>
          <rPr>
            <sz val="9"/>
            <color indexed="81"/>
            <rFont val="Arial"/>
            <family val="2"/>
          </rPr>
          <t xml:space="preserve">
New developer joined the team</t>
        </r>
      </text>
    </comment>
  </commentList>
</comments>
</file>

<file path=xl/sharedStrings.xml><?xml version="1.0" encoding="utf-8"?>
<sst xmlns="http://schemas.openxmlformats.org/spreadsheetml/2006/main" count="113" uniqueCount="82">
  <si>
    <t>Release</t>
  </si>
  <si>
    <t>Sprint</t>
  </si>
  <si>
    <t>#</t>
  </si>
  <si>
    <t xml:space="preserve">Start </t>
  </si>
  <si>
    <t>End</t>
  </si>
  <si>
    <t>Team</t>
  </si>
  <si>
    <t>Commited</t>
  </si>
  <si>
    <t>Completed</t>
  </si>
  <si>
    <t>Ratio</t>
  </si>
  <si>
    <t>Stories</t>
  </si>
  <si>
    <t>Last 4 Sprints</t>
  </si>
  <si>
    <t>Planning Health</t>
  </si>
  <si>
    <t>Committed / Completed Ratio</t>
  </si>
  <si>
    <t>Total</t>
  </si>
  <si>
    <t>Size Health</t>
  </si>
  <si>
    <t>Last</t>
  </si>
  <si>
    <t>Days</t>
  </si>
  <si>
    <t>Split</t>
  </si>
  <si>
    <t>Dedication Health</t>
  </si>
  <si>
    <t>Thresholds</t>
  </si>
  <si>
    <t>Release 1</t>
  </si>
  <si>
    <t>Velocity</t>
  </si>
  <si>
    <t>Planned</t>
  </si>
  <si>
    <t>Actual</t>
  </si>
  <si>
    <t>Size</t>
  </si>
  <si>
    <t>Trend</t>
  </si>
  <si>
    <t>Dedication</t>
  </si>
  <si>
    <t>Composition</t>
  </si>
  <si>
    <t>Info Radiation</t>
  </si>
  <si>
    <t>Backlog Sized</t>
  </si>
  <si>
    <t>Backlog Prioritized</t>
  </si>
  <si>
    <t>Backlog</t>
  </si>
  <si>
    <t>Story Count</t>
  </si>
  <si>
    <t>Sized</t>
  </si>
  <si>
    <t>Prioritized</t>
  </si>
  <si>
    <t>Velocity Health</t>
  </si>
  <si>
    <t>Framework Health</t>
  </si>
  <si>
    <t>Progress Indicator</t>
  </si>
  <si>
    <t>Framework</t>
  </si>
  <si>
    <t>Radiate</t>
  </si>
  <si>
    <t>Progress</t>
  </si>
  <si>
    <t>Retro</t>
  </si>
  <si>
    <t>Y</t>
  </si>
  <si>
    <t>N</t>
  </si>
  <si>
    <t>Project</t>
  </si>
  <si>
    <t>Date</t>
  </si>
  <si>
    <t>John Doe</t>
  </si>
  <si>
    <t>Jane Doe</t>
  </si>
  <si>
    <t>Test Project</t>
  </si>
  <si>
    <t>Planned / Actual Deviation</t>
  </si>
  <si>
    <t>Team Building Activity</t>
  </si>
  <si>
    <t>Product Owner</t>
  </si>
  <si>
    <t>Scrum Master</t>
  </si>
  <si>
    <t>Retros (last 4 sprints)</t>
  </si>
  <si>
    <t>Retros</t>
  </si>
  <si>
    <t>Team Build (days)</t>
  </si>
  <si>
    <t>Deviation</t>
  </si>
  <si>
    <t>Dashboard Accuracy</t>
  </si>
  <si>
    <t>Not Enough Data</t>
  </si>
  <si>
    <t>Almost Enough Data</t>
  </si>
  <si>
    <t>sprints</t>
  </si>
  <si>
    <t>Note:</t>
  </si>
  <si>
    <t>Sprint Velocity</t>
  </si>
  <si>
    <t>Sprint Planning</t>
  </si>
  <si>
    <t>To ensure an accurate dashboard, sprints should be inserted at row 3 and be in descending order (most recent sprint in row 3).</t>
  </si>
  <si>
    <t>Change</t>
  </si>
  <si>
    <t>Size (low/high)</t>
  </si>
  <si>
    <t>Backlog (sized/prioritized)</t>
  </si>
  <si>
    <t>Velocity (low/high)</t>
  </si>
  <si>
    <t>Planning (low/high)</t>
  </si>
  <si>
    <t>Agile Coach</t>
  </si>
  <si>
    <t>Release Rem. Pts.</t>
  </si>
  <si>
    <t>more sprints + hardening.</t>
  </si>
  <si>
    <t>Rough Burn Down Projection</t>
  </si>
  <si>
    <t>Based on Planned Velocity, you will need</t>
  </si>
  <si>
    <t>Based on Actual Velocity, you will need</t>
  </si>
  <si>
    <t>Hardening Starts On:</t>
  </si>
  <si>
    <t>Based on Avg. Act. Velocity, you will need</t>
  </si>
  <si>
    <t>Average Velocity (last 4)</t>
  </si>
  <si>
    <t>points</t>
  </si>
  <si>
    <t>Actual Velocity Last Sprint</t>
  </si>
  <si>
    <t>Planned Velocity Last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</si>
</sst>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[$-409]mmmm\ d\,\ yyyy;@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10"/>
      <color theme="0"/>
      <name val="Arial"/>
    </font>
    <font>
      <sz val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9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3" fillId="0" borderId="0" xfId="2" applyBorder="1"/>
    <xf numFmtId="0" fontId="4" fillId="0" borderId="0" xfId="2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4" fontId="1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5" fillId="7" borderId="23" xfId="0" applyFont="1" applyFill="1" applyBorder="1" applyAlignment="1">
      <alignment horizontal="center"/>
    </xf>
    <xf numFmtId="0" fontId="6" fillId="9" borderId="0" xfId="3" applyFill="1" applyBorder="1" applyAlignment="1">
      <alignment horizontal="center" vertical="center"/>
    </xf>
    <xf numFmtId="14" fontId="0" fillId="9" borderId="0" xfId="0" applyNumberFormat="1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" fontId="0" fillId="0" borderId="0" xfId="1" applyNumberFormat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9" fillId="9" borderId="1" xfId="0" applyFont="1" applyFill="1" applyBorder="1"/>
    <xf numFmtId="1" fontId="0" fillId="0" borderId="37" xfId="0" applyNumberFormat="1" applyBorder="1" applyAlignment="1">
      <alignment horizontal="center" vertical="center"/>
    </xf>
    <xf numFmtId="0" fontId="0" fillId="11" borderId="36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0" fontId="0" fillId="0" borderId="32" xfId="0" applyBorder="1" applyProtection="1">
      <protection locked="0"/>
    </xf>
    <xf numFmtId="0" fontId="0" fillId="0" borderId="32" xfId="0" applyBorder="1" applyAlignment="1" applyProtection="1">
      <alignment horizontal="left" vertical="center"/>
      <protection locked="0"/>
    </xf>
    <xf numFmtId="9" fontId="0" fillId="0" borderId="0" xfId="0" applyNumberFormat="1" applyBorder="1" applyAlignment="1" applyProtection="1">
      <alignment horizontal="center" vertical="center"/>
      <protection locked="0"/>
    </xf>
    <xf numFmtId="9" fontId="0" fillId="0" borderId="33" xfId="0" applyNumberFormat="1" applyBorder="1" applyAlignment="1" applyProtection="1">
      <alignment horizontal="center" vertical="center"/>
      <protection locked="0"/>
    </xf>
    <xf numFmtId="0" fontId="0" fillId="9" borderId="32" xfId="0" applyFill="1" applyBorder="1" applyAlignment="1" applyProtection="1">
      <alignment horizontal="left" vertical="center"/>
      <protection locked="0"/>
    </xf>
    <xf numFmtId="0" fontId="0" fillId="9" borderId="0" xfId="0" applyFont="1" applyFill="1" applyBorder="1" applyAlignment="1" applyProtection="1">
      <alignment horizontal="center" vertical="center"/>
      <protection locked="0"/>
    </xf>
    <xf numFmtId="9" fontId="0" fillId="9" borderId="33" xfId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0" borderId="0" xfId="0" applyNumberFormat="1" applyFont="1" applyBorder="1" applyAlignment="1" applyProtection="1">
      <alignment horizontal="center" vertical="center"/>
      <protection locked="0"/>
    </xf>
    <xf numFmtId="9" fontId="9" fillId="10" borderId="33" xfId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33" xfId="0" applyBorder="1" applyProtection="1">
      <protection locked="0"/>
    </xf>
    <xf numFmtId="1" fontId="0" fillId="0" borderId="33" xfId="1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9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9" fontId="0" fillId="12" borderId="33" xfId="1" applyFont="1" applyFill="1" applyBorder="1" applyAlignment="1" applyProtection="1">
      <alignment horizontal="center" vertical="center"/>
      <protection locked="0"/>
    </xf>
    <xf numFmtId="9" fontId="0" fillId="12" borderId="35" xfId="1" applyFon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left" vertical="center"/>
      <protection locked="0"/>
    </xf>
    <xf numFmtId="0" fontId="0" fillId="9" borderId="4" xfId="0" applyFont="1" applyFill="1" applyBorder="1" applyAlignment="1" applyProtection="1">
      <alignment horizontal="center" vertical="center"/>
      <protection locked="0"/>
    </xf>
    <xf numFmtId="9" fontId="0" fillId="9" borderId="3" xfId="1" applyFont="1" applyFill="1" applyBorder="1" applyAlignment="1" applyProtection="1">
      <alignment horizontal="center" vertical="center"/>
      <protection locked="0"/>
    </xf>
    <xf numFmtId="9" fontId="9" fillId="12" borderId="33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39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0" xfId="2" applyFont="1" applyBorder="1"/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7" borderId="16" xfId="0" applyFont="1" applyFill="1" applyBorder="1" applyAlignment="1">
      <alignment horizontal="center"/>
    </xf>
    <xf numFmtId="9" fontId="0" fillId="0" borderId="2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" fontId="0" fillId="0" borderId="0" xfId="0" applyNumberFormat="1"/>
    <xf numFmtId="165" fontId="13" fillId="0" borderId="50" xfId="0" applyNumberFormat="1" applyFont="1" applyBorder="1" applyAlignment="1">
      <alignment horizontal="center" vertical="center"/>
    </xf>
    <xf numFmtId="165" fontId="13" fillId="0" borderId="49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55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5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165" fontId="13" fillId="0" borderId="51" xfId="0" applyNumberFormat="1" applyFont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 vertical="top"/>
    </xf>
    <xf numFmtId="0" fontId="0" fillId="10" borderId="1" xfId="0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4" fontId="0" fillId="0" borderId="30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0" fontId="8" fillId="0" borderId="26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9" fontId="0" fillId="0" borderId="10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11" borderId="52" xfId="0" applyFont="1" applyFill="1" applyBorder="1" applyAlignment="1">
      <alignment horizontal="center"/>
    </xf>
    <xf numFmtId="0" fontId="13" fillId="11" borderId="53" xfId="0" applyFont="1" applyFill="1" applyBorder="1" applyAlignment="1">
      <alignment horizontal="center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 wrapText="1"/>
    </xf>
    <xf numFmtId="0" fontId="5" fillId="13" borderId="5" xfId="0" applyFont="1" applyFill="1" applyBorder="1" applyAlignment="1">
      <alignment horizontal="center" wrapText="1"/>
    </xf>
  </cellXfs>
  <cellStyles count="50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3" builtinId="8"/>
    <cellStyle name="Normal" xfId="0" builtinId="0"/>
    <cellStyle name="Normal 2" xfId="2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4EC42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4EC4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68488149760297E-2"/>
          <c:y val="7.7586312226869694E-2"/>
          <c:w val="0.926573527650559"/>
          <c:h val="0.63793054294127505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solidFill>
                <a:schemeClr val="accent1"/>
              </a:solidFill>
              <a:ln w="3175"/>
            </c:spPr>
          </c:marker>
          <c:val>
            <c:numRef>
              <c:f>Dashboard!$B$11:$E$11</c:f>
              <c:numCache>
                <c:formatCode>0%</c:formatCode>
                <c:ptCount val="4"/>
                <c:pt idx="0">
                  <c:v>-9.0909090909090912E-2</c:v>
                </c:pt>
                <c:pt idx="1">
                  <c:v>0.18181818181818182</c:v>
                </c:pt>
                <c:pt idx="2">
                  <c:v>-6.25E-2</c:v>
                </c:pt>
                <c:pt idx="3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03192"/>
        <c:axId val="32696744"/>
      </c:lineChart>
      <c:catAx>
        <c:axId val="35690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2696744"/>
        <c:crosses val="autoZero"/>
        <c:auto val="1"/>
        <c:lblAlgn val="ctr"/>
        <c:lblOffset val="100"/>
        <c:noMultiLvlLbl val="0"/>
      </c:catAx>
      <c:valAx>
        <c:axId val="32696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56903192"/>
        <c:crosses val="autoZero"/>
        <c:crossBetween val="between"/>
      </c:valAx>
      <c:spPr>
        <a:solidFill>
          <a:schemeClr val="bg1">
            <a:alpha val="0"/>
          </a:schemeClr>
        </a:solidFill>
      </c:spPr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68488149760297E-2"/>
          <c:y val="0.129310520378116"/>
          <c:w val="0.926573527650559"/>
          <c:h val="0.68965475109252095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solidFill>
                <a:schemeClr val="accent1"/>
              </a:solidFill>
              <a:ln w="3175"/>
            </c:spPr>
          </c:marker>
          <c:val>
            <c:numRef>
              <c:f>Dashboard!$B$6:$E$6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26416"/>
        <c:axId val="458142976"/>
      </c:lineChart>
      <c:catAx>
        <c:axId val="45342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58142976"/>
        <c:crosses val="autoZero"/>
        <c:auto val="1"/>
        <c:lblAlgn val="ctr"/>
        <c:lblOffset val="100"/>
        <c:noMultiLvlLbl val="0"/>
      </c:catAx>
      <c:valAx>
        <c:axId val="458142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53426416"/>
        <c:crosses val="autoZero"/>
        <c:crossBetween val="between"/>
      </c:valAx>
      <c:spPr>
        <a:solidFill>
          <a:schemeClr val="bg1">
            <a:alpha val="0"/>
          </a:schemeClr>
        </a:solidFill>
      </c:spPr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9</xdr:row>
      <xdr:rowOff>160866</xdr:rowOff>
    </xdr:from>
    <xdr:to>
      <xdr:col>5</xdr:col>
      <xdr:colOff>1337735</xdr:colOff>
      <xdr:row>13</xdr:row>
      <xdr:rowOff>67732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127001</xdr:colOff>
      <xdr:row>4</xdr:row>
      <xdr:rowOff>16934</xdr:rowOff>
    </xdr:from>
    <xdr:to>
      <xdr:col>5</xdr:col>
      <xdr:colOff>1337736</xdr:colOff>
      <xdr:row>7</xdr:row>
      <xdr:rowOff>16933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150" zoomScaleNormal="150" zoomScalePageLayoutView="150" workbookViewId="0">
      <selection activeCell="G29" sqref="G29"/>
    </sheetView>
  </sheetViews>
  <sheetFormatPr defaultColWidth="8.88671875" defaultRowHeight="13.2" x14ac:dyDescent="0.25"/>
  <cols>
    <col min="1" max="1" width="14.88671875" customWidth="1"/>
    <col min="2" max="5" width="9.6640625" customWidth="1"/>
    <col min="6" max="6" width="18.33203125" customWidth="1"/>
    <col min="7" max="7" width="14.33203125" customWidth="1"/>
    <col min="8" max="9" width="2.44140625" customWidth="1"/>
    <col min="10" max="10" width="21.44140625" customWidth="1"/>
    <col min="11" max="11" width="7.109375" customWidth="1"/>
    <col min="12" max="12" width="9.109375" customWidth="1"/>
    <col min="13" max="13" width="7.6640625" customWidth="1"/>
    <col min="14" max="14" width="6.44140625" customWidth="1"/>
  </cols>
  <sheetData>
    <row r="1" spans="1:14" x14ac:dyDescent="0.25">
      <c r="A1" s="30" t="s">
        <v>44</v>
      </c>
      <c r="B1" s="101" t="s">
        <v>48</v>
      </c>
      <c r="C1" s="101"/>
      <c r="D1" s="103" t="s">
        <v>57</v>
      </c>
      <c r="E1" s="103"/>
      <c r="F1" s="30" t="s">
        <v>51</v>
      </c>
      <c r="G1" s="101" t="s">
        <v>47</v>
      </c>
      <c r="H1" s="101"/>
      <c r="J1" s="141" t="s">
        <v>19</v>
      </c>
      <c r="K1" s="142"/>
      <c r="L1" s="143"/>
    </row>
    <row r="2" spans="1:14" x14ac:dyDescent="0.25">
      <c r="A2" s="30" t="s">
        <v>45</v>
      </c>
      <c r="B2" s="102">
        <f ca="1">E7</f>
        <v>41443</v>
      </c>
      <c r="C2" s="102"/>
      <c r="D2" s="102" t="str">
        <f ca="1">IF(H16&lt;=K2,"Not Enough Data",IF(AND(H16&gt;K2, H16&lt;=K3),"Almost Enough Data","Enough Data"))</f>
        <v>Enough Data</v>
      </c>
      <c r="E2" s="102"/>
      <c r="F2" s="30" t="s">
        <v>52</v>
      </c>
      <c r="G2" s="101" t="s">
        <v>46</v>
      </c>
      <c r="H2" s="101"/>
      <c r="J2" s="61" t="s">
        <v>58</v>
      </c>
      <c r="K2" s="68">
        <v>2</v>
      </c>
      <c r="L2" s="62" t="s">
        <v>60</v>
      </c>
    </row>
    <row r="3" spans="1:14" ht="13.8" thickBot="1" x14ac:dyDescent="0.3">
      <c r="J3" s="63" t="s">
        <v>59</v>
      </c>
      <c r="K3" s="69">
        <v>3</v>
      </c>
      <c r="L3" s="64" t="s">
        <v>60</v>
      </c>
    </row>
    <row r="4" spans="1:14" ht="12.75" customHeight="1" x14ac:dyDescent="0.25">
      <c r="A4" s="113" t="s">
        <v>63</v>
      </c>
      <c r="B4" s="104" t="s">
        <v>12</v>
      </c>
      <c r="C4" s="105"/>
      <c r="D4" s="105"/>
      <c r="E4" s="105"/>
      <c r="F4" s="105"/>
      <c r="G4" s="111" t="s">
        <v>11</v>
      </c>
      <c r="H4" s="112"/>
      <c r="J4" s="63"/>
      <c r="K4" s="1"/>
      <c r="L4" s="64"/>
    </row>
    <row r="5" spans="1:14" ht="13.8" thickBot="1" x14ac:dyDescent="0.3">
      <c r="A5" s="114"/>
      <c r="B5" s="137" t="s">
        <v>10</v>
      </c>
      <c r="C5" s="138"/>
      <c r="D5" s="138"/>
      <c r="E5" s="138"/>
      <c r="F5" s="13" t="s">
        <v>25</v>
      </c>
      <c r="G5" s="135"/>
      <c r="H5" s="136"/>
      <c r="J5" s="35"/>
      <c r="K5" s="75"/>
      <c r="L5" s="76"/>
    </row>
    <row r="6" spans="1:14" x14ac:dyDescent="0.25">
      <c r="A6" s="114"/>
      <c r="B6" s="71">
        <f ca="1">IF(INDIRECT("'Data'!G6")="", "---",INDIRECT("'Data'!G6"))</f>
        <v>1</v>
      </c>
      <c r="C6" s="72">
        <f ca="1">IF(INDIRECT("'Data'!G5")="", "---",INDIRECT("'Data'!G5"))</f>
        <v>1</v>
      </c>
      <c r="D6" s="72">
        <f ca="1">IF(INDIRECT("'Data'!G4")="", "---",INDIRECT("'Data'!G4"))</f>
        <v>0</v>
      </c>
      <c r="E6" s="72">
        <f ca="1">INDIRECT("'Data'!G3")</f>
        <v>1</v>
      </c>
      <c r="F6" s="133"/>
      <c r="G6" s="154" t="str">
        <f ca="1">IF(H6=0, "Excellent", IF(H6=1, "Good", IF(H6=2, "Average", IF(H6=3, "Watch", IF(H6=4, "Bad", "")))))</f>
        <v>Good</v>
      </c>
      <c r="H6" s="156">
        <f ca="1">COUNTIF(B6:E6,"&lt;"&amp;K6)+COUNTIF(B6:E6,"&gt;"&amp;L6)</f>
        <v>1</v>
      </c>
      <c r="J6" s="36" t="s">
        <v>69</v>
      </c>
      <c r="K6" s="37">
        <v>0.75</v>
      </c>
      <c r="L6" s="38">
        <v>1.25</v>
      </c>
    </row>
    <row r="7" spans="1:14" ht="13.8" thickBot="1" x14ac:dyDescent="0.3">
      <c r="A7" s="115"/>
      <c r="B7" s="73">
        <f ca="1">IF(INDIRECT("'Data'!D6")="", "---",INDIRECT("'Data'!D6"))</f>
        <v>41401</v>
      </c>
      <c r="C7" s="74">
        <f ca="1">IF(INDIRECT("'Data'!D5")="", "---",INDIRECT("'Data'!D5"))</f>
        <v>41415</v>
      </c>
      <c r="D7" s="74">
        <f ca="1">IF(INDIRECT("'Data'!D4")="", "---",INDIRECT("'Data'!D4"))</f>
        <v>41429</v>
      </c>
      <c r="E7" s="74">
        <f ca="1">INDIRECT("'Data'!D3")</f>
        <v>41443</v>
      </c>
      <c r="F7" s="134"/>
      <c r="G7" s="155"/>
      <c r="H7" s="157"/>
      <c r="J7" s="49"/>
      <c r="K7" s="65"/>
      <c r="L7" s="66"/>
    </row>
    <row r="8" spans="1:14" ht="6.9" customHeight="1" thickBot="1" x14ac:dyDescent="0.3">
      <c r="A8" s="18"/>
      <c r="B8" s="19"/>
      <c r="C8" s="19"/>
      <c r="D8" s="19"/>
      <c r="E8" s="19"/>
      <c r="F8" s="20"/>
      <c r="G8" s="21"/>
      <c r="H8" s="22"/>
      <c r="I8" s="15"/>
      <c r="J8" s="39"/>
      <c r="K8" s="40"/>
      <c r="L8" s="41"/>
      <c r="M8" s="15"/>
      <c r="N8" s="16"/>
    </row>
    <row r="9" spans="1:14" x14ac:dyDescent="0.25">
      <c r="A9" s="110" t="s">
        <v>62</v>
      </c>
      <c r="B9" s="104" t="s">
        <v>49</v>
      </c>
      <c r="C9" s="105"/>
      <c r="D9" s="105"/>
      <c r="E9" s="105"/>
      <c r="F9" s="105"/>
      <c r="G9" s="111" t="s">
        <v>35</v>
      </c>
      <c r="H9" s="112"/>
      <c r="I9" s="15"/>
      <c r="J9" s="36"/>
      <c r="K9" s="42"/>
      <c r="L9" s="43"/>
      <c r="M9" s="15"/>
      <c r="N9" s="16"/>
    </row>
    <row r="10" spans="1:14" ht="13.8" thickBot="1" x14ac:dyDescent="0.3">
      <c r="A10" s="110"/>
      <c r="B10" s="137" t="s">
        <v>10</v>
      </c>
      <c r="C10" s="138"/>
      <c r="D10" s="138"/>
      <c r="E10" s="138"/>
      <c r="F10" s="13" t="s">
        <v>25</v>
      </c>
      <c r="G10" s="135"/>
      <c r="H10" s="136"/>
      <c r="I10" s="15"/>
      <c r="J10" s="36"/>
      <c r="K10" s="42"/>
      <c r="L10" s="43"/>
      <c r="M10" s="15"/>
      <c r="N10" s="16"/>
    </row>
    <row r="11" spans="1:14" ht="12" customHeight="1" x14ac:dyDescent="0.25">
      <c r="A11" s="110"/>
      <c r="B11" s="71">
        <f ca="1">IF(INDIRECT("'Data'!J6")="", "---",INDIRECT("'Data'!J6"))</f>
        <v>-9.0909090909090912E-2</v>
      </c>
      <c r="C11" s="72">
        <f ca="1">IF(INDIRECT("'Data'!J5")="", "---",INDIRECT("'Data'!J5"))</f>
        <v>0.18181818181818182</v>
      </c>
      <c r="D11" s="72">
        <f ca="1">IF(INDIRECT("'Data'!J4")="", "---",INDIRECT("'Data'!J4"))</f>
        <v>-6.25E-2</v>
      </c>
      <c r="E11" s="72">
        <f ca="1">INDIRECT("'Data'!J3")</f>
        <v>-0.5</v>
      </c>
      <c r="F11" s="133"/>
      <c r="G11" s="154" t="str">
        <f ca="1">IF(H11=0, "Excellent", IF(H11=1, "Good", IF(H11=2, "Average", IF(H11=3, "Watch", IF(H11=4, "Bad", "")))))</f>
        <v>Average</v>
      </c>
      <c r="H11" s="156">
        <f ca="1">COUNTIF(B11:E11,"&lt;"&amp;K11)+COUNTIF(B11:E11,"&gt;"&amp;L11)</f>
        <v>2</v>
      </c>
      <c r="I11" s="15"/>
      <c r="J11" s="36" t="s">
        <v>68</v>
      </c>
      <c r="K11" s="37">
        <v>-0.1</v>
      </c>
      <c r="L11" s="38">
        <v>0.1</v>
      </c>
      <c r="M11" s="15"/>
      <c r="N11" s="16"/>
    </row>
    <row r="12" spans="1:14" ht="12.9" customHeight="1" thickBot="1" x14ac:dyDescent="0.3">
      <c r="A12" s="110"/>
      <c r="B12" s="73">
        <f ca="1">IF(INDIRECT("'Data'!D6")="", "---",INDIRECT("'Data'!D6"))</f>
        <v>41401</v>
      </c>
      <c r="C12" s="74">
        <f ca="1">IF(INDIRECT("'Data'!D5")="", "---",INDIRECT("'Data'!D5"))</f>
        <v>41415</v>
      </c>
      <c r="D12" s="74">
        <f ca="1">IF(INDIRECT("'Data'!D4")="", "---",INDIRECT("'Data'!D4"))</f>
        <v>41429</v>
      </c>
      <c r="E12" s="74">
        <f ca="1">INDIRECT("'Data'!D3")</f>
        <v>41443</v>
      </c>
      <c r="F12" s="134"/>
      <c r="G12" s="155"/>
      <c r="H12" s="157"/>
      <c r="I12" s="15"/>
      <c r="J12" s="36"/>
      <c r="K12" s="42"/>
      <c r="L12" s="43"/>
      <c r="M12" s="15"/>
      <c r="N12" s="16"/>
    </row>
    <row r="13" spans="1:14" ht="6.9" customHeight="1" thickBot="1" x14ac:dyDescent="0.3">
      <c r="A13" s="18"/>
      <c r="B13" s="19"/>
      <c r="C13" s="19"/>
      <c r="D13" s="19"/>
      <c r="E13" s="19"/>
      <c r="F13" s="20"/>
      <c r="G13" s="21"/>
      <c r="H13" s="22"/>
      <c r="I13" s="15"/>
      <c r="J13" s="56"/>
      <c r="K13" s="57"/>
      <c r="L13" s="58"/>
      <c r="M13" s="15"/>
      <c r="N13" s="16"/>
    </row>
    <row r="14" spans="1:14" ht="26.4" x14ac:dyDescent="0.25">
      <c r="A14" s="144" t="s">
        <v>38</v>
      </c>
      <c r="B14" s="32" t="s">
        <v>28</v>
      </c>
      <c r="C14" s="33" t="s">
        <v>37</v>
      </c>
      <c r="D14" s="33" t="s">
        <v>29</v>
      </c>
      <c r="E14" s="33" t="s">
        <v>30</v>
      </c>
      <c r="F14" s="34" t="s">
        <v>53</v>
      </c>
      <c r="G14" s="111" t="s">
        <v>36</v>
      </c>
      <c r="H14" s="112"/>
      <c r="I14" s="15"/>
      <c r="J14" s="36" t="s">
        <v>67</v>
      </c>
      <c r="K14" s="44">
        <v>0.75</v>
      </c>
      <c r="L14" s="44">
        <v>0.25</v>
      </c>
      <c r="M14" s="15"/>
      <c r="N14" s="16"/>
    </row>
    <row r="15" spans="1:14" ht="14.1" customHeight="1" thickBot="1" x14ac:dyDescent="0.3">
      <c r="A15" s="145"/>
      <c r="B15" s="31" t="str">
        <f ca="1">INDIRECT("'Data'!K3")</f>
        <v>Y</v>
      </c>
      <c r="C15" s="27" t="str">
        <f ca="1">INDIRECT("'Data'!L3")</f>
        <v>Y</v>
      </c>
      <c r="D15" s="28">
        <f ca="1">INDIRECT("'Data'!R3")/INDIRECT("'Data'!Q3")</f>
        <v>1</v>
      </c>
      <c r="E15" s="28">
        <f ca="1">INDIRECT("'Data'!S3")/INDIRECT("'Data'!Q3")</f>
        <v>0.30952380952380953</v>
      </c>
      <c r="F15" s="14">
        <f ca="1">COUNTIF(INDIRECT("'Data'!M3:M6"), "Y")</f>
        <v>4</v>
      </c>
      <c r="G15" s="14" t="str">
        <f ca="1">IF(H15=0, "Excellent", IF(H15=1, "Good", IF(H15=2, "Ok", IF(H15=3, "Warning", IF(H15&gt;3, "Bad", "")))))</f>
        <v>Good</v>
      </c>
      <c r="H15" s="23">
        <f ca="1">SUM(B16:F16)</f>
        <v>1</v>
      </c>
      <c r="I15" s="15"/>
      <c r="J15" s="36" t="s">
        <v>54</v>
      </c>
      <c r="K15" s="42">
        <v>4</v>
      </c>
      <c r="L15" s="59"/>
      <c r="M15" s="15"/>
      <c r="N15" s="16"/>
    </row>
    <row r="16" spans="1:14" ht="12.9" hidden="1" customHeight="1" thickBot="1" x14ac:dyDescent="0.3">
      <c r="A16" s="146"/>
      <c r="B16" s="16">
        <f ca="1">IF(B15="N", 1, 0)</f>
        <v>0</v>
      </c>
      <c r="C16" s="16">
        <f ca="1">IF(C15="N", 1, 0)</f>
        <v>0</v>
      </c>
      <c r="D16" s="16">
        <f ca="1">IF(D15&lt;K14, 1, 0)</f>
        <v>0</v>
      </c>
      <c r="E16" s="16">
        <f ca="1">IF(E15&lt;K14, 1, 0)</f>
        <v>1</v>
      </c>
      <c r="F16" s="15">
        <f ca="1">IF(F15&lt;K15, 1, 0)</f>
        <v>0</v>
      </c>
      <c r="G16" s="15">
        <f ca="1">COUNTIF(INDIRECT("'Data'!P3:P4"), "Y")</f>
        <v>2</v>
      </c>
      <c r="H16">
        <f ca="1">COUNT(INDIRECT("'Data'!E3:E6"))</f>
        <v>4</v>
      </c>
      <c r="I16" s="15"/>
      <c r="J16" s="36"/>
      <c r="K16" s="42"/>
      <c r="L16" s="45"/>
      <c r="M16" s="15"/>
      <c r="N16" s="16"/>
    </row>
    <row r="17" spans="1:14" s="25" customFormat="1" ht="6.9" customHeight="1" thickBot="1" x14ac:dyDescent="0.3">
      <c r="A17" s="18"/>
      <c r="B17" s="19"/>
      <c r="C17" s="19"/>
      <c r="D17" s="19"/>
      <c r="E17" s="19"/>
      <c r="F17" s="20"/>
      <c r="G17" s="21"/>
      <c r="H17" s="22"/>
      <c r="I17" s="5"/>
      <c r="J17" s="56"/>
      <c r="K17" s="57"/>
      <c r="L17" s="58"/>
      <c r="M17" s="5"/>
      <c r="N17" s="24"/>
    </row>
    <row r="18" spans="1:14" x14ac:dyDescent="0.25">
      <c r="A18" s="124" t="s">
        <v>5</v>
      </c>
      <c r="B18" s="127" t="s">
        <v>27</v>
      </c>
      <c r="C18" s="128"/>
      <c r="D18" s="116" t="s">
        <v>14</v>
      </c>
      <c r="E18" s="129" t="s">
        <v>18</v>
      </c>
      <c r="F18" s="147" t="s">
        <v>50</v>
      </c>
      <c r="G18" s="148"/>
      <c r="H18" s="149"/>
      <c r="I18" s="15"/>
      <c r="J18" s="35"/>
      <c r="K18" s="46"/>
      <c r="L18" s="47"/>
      <c r="M18" s="15"/>
      <c r="N18" s="16"/>
    </row>
    <row r="19" spans="1:14" ht="13.8" thickBot="1" x14ac:dyDescent="0.3">
      <c r="A19" s="125"/>
      <c r="B19" s="17" t="s">
        <v>13</v>
      </c>
      <c r="C19" s="70" t="s">
        <v>17</v>
      </c>
      <c r="D19" s="117"/>
      <c r="E19" s="130"/>
      <c r="F19" s="29" t="s">
        <v>15</v>
      </c>
      <c r="G19" s="150" t="s">
        <v>16</v>
      </c>
      <c r="H19" s="151"/>
      <c r="I19" s="15"/>
      <c r="J19" s="36" t="s">
        <v>66</v>
      </c>
      <c r="K19" s="42">
        <v>4</v>
      </c>
      <c r="L19" s="48">
        <v>9</v>
      </c>
      <c r="M19" s="15"/>
      <c r="N19" s="16"/>
    </row>
    <row r="20" spans="1:14" x14ac:dyDescent="0.25">
      <c r="A20" s="125"/>
      <c r="B20" s="118">
        <f ca="1">INDIRECT("'Data'!N3")</f>
        <v>7</v>
      </c>
      <c r="C20" s="152">
        <f ca="1">INDIRECT("'Data'!O3")</f>
        <v>3</v>
      </c>
      <c r="D20" s="120" t="str">
        <f ca="1">IF(B20&gt;L19, "Too Big", IF(B20 &lt; K19, "Too Small","Ideal"))</f>
        <v>Ideal</v>
      </c>
      <c r="E20" s="131">
        <f ca="1">C20/B20</f>
        <v>0.42857142857142855</v>
      </c>
      <c r="F20" s="122">
        <v>41437</v>
      </c>
      <c r="G20" s="106">
        <f ca="1">TODAY()-F20</f>
        <v>3061</v>
      </c>
      <c r="H20" s="107"/>
      <c r="I20" s="15"/>
      <c r="J20" s="36" t="s">
        <v>26</v>
      </c>
      <c r="K20" s="44">
        <v>0.9</v>
      </c>
      <c r="L20" s="54"/>
      <c r="M20" s="15"/>
      <c r="N20" s="16"/>
    </row>
    <row r="21" spans="1:14" ht="13.8" thickBot="1" x14ac:dyDescent="0.3">
      <c r="A21" s="126"/>
      <c r="B21" s="119"/>
      <c r="C21" s="153"/>
      <c r="D21" s="121"/>
      <c r="E21" s="132"/>
      <c r="F21" s="123"/>
      <c r="G21" s="108"/>
      <c r="H21" s="109"/>
      <c r="I21" s="15"/>
      <c r="J21" s="49" t="s">
        <v>55</v>
      </c>
      <c r="K21" s="50">
        <v>30</v>
      </c>
      <c r="L21" s="55"/>
      <c r="M21" s="15"/>
      <c r="N21" s="16"/>
    </row>
    <row r="22" spans="1:14" ht="13.8" thickBot="1" x14ac:dyDescent="0.3">
      <c r="B22" s="99" t="str">
        <f ca="1">IF(G16=0, "Stable", "Recent Change")</f>
        <v>Recent Change</v>
      </c>
      <c r="C22" s="100"/>
    </row>
    <row r="23" spans="1:14" ht="13.8" thickBot="1" x14ac:dyDescent="0.3">
      <c r="G23" s="139" t="s">
        <v>76</v>
      </c>
      <c r="H23" s="140"/>
      <c r="J23" s="60"/>
    </row>
    <row r="24" spans="1:14" ht="15.9" customHeight="1" x14ac:dyDescent="0.25">
      <c r="A24" s="92" t="s">
        <v>73</v>
      </c>
      <c r="B24" s="88" t="s">
        <v>74</v>
      </c>
      <c r="C24" s="89"/>
      <c r="D24" s="89"/>
      <c r="E24" s="79">
        <f ca="1">IF(D15=1, ROUND((Data!T3/Data!H3)+1,0), "---")</f>
        <v>3</v>
      </c>
      <c r="F24" s="78" t="s">
        <v>72</v>
      </c>
      <c r="G24" s="84">
        <f ca="1">IF(E24&lt;&gt;"---", E7+(E24*14), "Backlog not fully sized.")</f>
        <v>41485</v>
      </c>
      <c r="H24" s="85"/>
      <c r="J24" s="60" t="s">
        <v>81</v>
      </c>
      <c r="K24" s="83">
        <f>Data!H3</f>
        <v>16</v>
      </c>
      <c r="L24" t="s">
        <v>79</v>
      </c>
    </row>
    <row r="25" spans="1:14" ht="15.9" customHeight="1" x14ac:dyDescent="0.25">
      <c r="A25" s="93"/>
      <c r="B25" s="90" t="s">
        <v>75</v>
      </c>
      <c r="C25" s="91"/>
      <c r="D25" s="91"/>
      <c r="E25" s="81">
        <f ca="1">IF(D15=1, ROUND((Data!T3/Data!I3)+1,0), "---")</f>
        <v>5</v>
      </c>
      <c r="F25" s="82" t="s">
        <v>72</v>
      </c>
      <c r="G25" s="86">
        <f ca="1">IF(E25&lt;&gt;"---", E7+(E25*14), "Backlog not fully sized.")</f>
        <v>41513</v>
      </c>
      <c r="H25" s="87"/>
      <c r="J25" t="s">
        <v>80</v>
      </c>
      <c r="K25" s="83">
        <f>Data!I3</f>
        <v>8</v>
      </c>
      <c r="L25" t="s">
        <v>79</v>
      </c>
    </row>
    <row r="26" spans="1:14" ht="15.9" customHeight="1" thickBot="1" x14ac:dyDescent="0.3">
      <c r="A26" s="94"/>
      <c r="B26" s="95" t="s">
        <v>77</v>
      </c>
      <c r="C26" s="96"/>
      <c r="D26" s="96"/>
      <c r="E26" s="80">
        <f ca="1">IF(D15=1, ROUND((Data!T3/K26)+1,0), "---")</f>
        <v>4</v>
      </c>
      <c r="F26" s="77" t="s">
        <v>72</v>
      </c>
      <c r="G26" s="97">
        <f ca="1">IF(E26&lt;&gt;"---", E7+(E26*14), "Backlog not fully sized.")</f>
        <v>41499</v>
      </c>
      <c r="H26" s="98"/>
      <c r="J26" t="s">
        <v>78</v>
      </c>
      <c r="K26" s="83">
        <f>AVERAGE(Data!I3:I6)</f>
        <v>11.5</v>
      </c>
      <c r="L26" t="s">
        <v>79</v>
      </c>
    </row>
  </sheetData>
  <mergeCells count="44">
    <mergeCell ref="G23:H23"/>
    <mergeCell ref="J1:L1"/>
    <mergeCell ref="A14:A16"/>
    <mergeCell ref="F18:H18"/>
    <mergeCell ref="G19:H19"/>
    <mergeCell ref="C20:C21"/>
    <mergeCell ref="G1:H1"/>
    <mergeCell ref="G2:H2"/>
    <mergeCell ref="G11:G12"/>
    <mergeCell ref="H11:H12"/>
    <mergeCell ref="G6:G7"/>
    <mergeCell ref="B5:E5"/>
    <mergeCell ref="B4:F4"/>
    <mergeCell ref="G4:H5"/>
    <mergeCell ref="F6:F7"/>
    <mergeCell ref="H6:H7"/>
    <mergeCell ref="G20:H21"/>
    <mergeCell ref="A9:A12"/>
    <mergeCell ref="G14:H14"/>
    <mergeCell ref="A4:A7"/>
    <mergeCell ref="D18:D19"/>
    <mergeCell ref="B20:B21"/>
    <mergeCell ref="D20:D21"/>
    <mergeCell ref="F20:F21"/>
    <mergeCell ref="A18:A21"/>
    <mergeCell ref="B18:C18"/>
    <mergeCell ref="E18:E19"/>
    <mergeCell ref="E20:E21"/>
    <mergeCell ref="F11:F12"/>
    <mergeCell ref="G9:H10"/>
    <mergeCell ref="B10:E10"/>
    <mergeCell ref="B22:C22"/>
    <mergeCell ref="B1:C1"/>
    <mergeCell ref="B2:C2"/>
    <mergeCell ref="D1:E1"/>
    <mergeCell ref="D2:E2"/>
    <mergeCell ref="B9:F9"/>
    <mergeCell ref="G24:H24"/>
    <mergeCell ref="G25:H25"/>
    <mergeCell ref="B24:D24"/>
    <mergeCell ref="B25:D25"/>
    <mergeCell ref="A24:A26"/>
    <mergeCell ref="B26:D26"/>
    <mergeCell ref="G26:H26"/>
  </mergeCells>
  <phoneticPr fontId="10" type="noConversion"/>
  <conditionalFormatting sqref="D20:D21">
    <cfRule type="cellIs" dxfId="25" priority="11" operator="equal">
      <formula>"Too Small"</formula>
    </cfRule>
    <cfRule type="cellIs" dxfId="24" priority="81" operator="equal">
      <formula>"Too Big"</formula>
    </cfRule>
  </conditionalFormatting>
  <conditionalFormatting sqref="G8 G17">
    <cfRule type="cellIs" dxfId="23" priority="31" operator="equal">
      <formula>"Bad"</formula>
    </cfRule>
    <cfRule type="cellIs" dxfId="22" priority="111" operator="equal">
      <formula>"Watch"</formula>
    </cfRule>
  </conditionalFormatting>
  <conditionalFormatting sqref="H6">
    <cfRule type="colorScale" priority="14">
      <colorScale>
        <cfvo type="num" val="0"/>
        <cfvo type="num" val="2"/>
        <cfvo type="num" val="4"/>
        <color rgb="FF008000"/>
        <color rgb="FFFFEB84"/>
        <color rgb="FFFF0000"/>
      </colorScale>
    </cfRule>
  </conditionalFormatting>
  <conditionalFormatting sqref="G13">
    <cfRule type="cellIs" dxfId="21" priority="28" operator="equal">
      <formula>"Bad"</formula>
    </cfRule>
    <cfRule type="cellIs" dxfId="20" priority="30" operator="equal">
      <formula>"Watch"</formula>
    </cfRule>
  </conditionalFormatting>
  <conditionalFormatting sqref="G16">
    <cfRule type="cellIs" dxfId="19" priority="25" stopIfTrue="1" operator="equal">
      <formula>"Bad"</formula>
    </cfRule>
    <cfRule type="cellIs" dxfId="18" priority="27" stopIfTrue="1" operator="equal">
      <formula>"Watch"</formula>
    </cfRule>
  </conditionalFormatting>
  <conditionalFormatting sqref="B15:B16">
    <cfRule type="cellIs" dxfId="17" priority="24" operator="equal">
      <formula>"N"</formula>
    </cfRule>
  </conditionalFormatting>
  <conditionalFormatting sqref="C15">
    <cfRule type="cellIs" dxfId="16" priority="22" operator="equal">
      <formula>"N"</formula>
    </cfRule>
    <cfRule type="cellIs" dxfId="15" priority="23" operator="equal">
      <formula>"N"</formula>
    </cfRule>
  </conditionalFormatting>
  <conditionalFormatting sqref="D15">
    <cfRule type="cellIs" dxfId="14" priority="5" operator="between">
      <formula>$K$14-10%</formula>
      <formula>$K$14-1%</formula>
    </cfRule>
    <cfRule type="cellIs" dxfId="13" priority="21" operator="lessThan">
      <formula>$K$14-10%</formula>
    </cfRule>
  </conditionalFormatting>
  <conditionalFormatting sqref="F15">
    <cfRule type="cellIs" dxfId="12" priority="19" operator="lessThan">
      <formula>$K$15</formula>
    </cfRule>
  </conditionalFormatting>
  <conditionalFormatting sqref="E15">
    <cfRule type="cellIs" dxfId="11" priority="4" operator="between">
      <formula>$L$14-10%</formula>
      <formula>$L$14-1%</formula>
    </cfRule>
    <cfRule type="cellIs" dxfId="10" priority="18" operator="lessThan">
      <formula>$L$14-10%</formula>
    </cfRule>
  </conditionalFormatting>
  <conditionalFormatting sqref="E20:E21">
    <cfRule type="cellIs" dxfId="9" priority="119" operator="greaterThan">
      <formula>$K$20</formula>
    </cfRule>
  </conditionalFormatting>
  <conditionalFormatting sqref="G20 N8:N21">
    <cfRule type="cellIs" dxfId="8" priority="121" operator="greaterThan">
      <formula>$K$21</formula>
    </cfRule>
  </conditionalFormatting>
  <conditionalFormatting sqref="C16">
    <cfRule type="cellIs" dxfId="7" priority="17" operator="equal">
      <formula>"N"</formula>
    </cfRule>
  </conditionalFormatting>
  <conditionalFormatting sqref="H15">
    <cfRule type="colorScale" priority="16">
      <colorScale>
        <cfvo type="num" val="0"/>
        <cfvo type="num" val="3"/>
        <cfvo type="num" val="5"/>
        <color rgb="FF008000"/>
        <color rgb="FFFFEB84"/>
        <color rgb="FFFF0000"/>
      </colorScale>
    </cfRule>
  </conditionalFormatting>
  <conditionalFormatting sqref="H11">
    <cfRule type="colorScale" priority="13">
      <colorScale>
        <cfvo type="num" val="0"/>
        <cfvo type="num" val="2"/>
        <cfvo type="num" val="4"/>
        <color rgb="FF008000"/>
        <color rgb="FFFFEB84"/>
        <color rgb="FFFF0000"/>
      </colorScale>
    </cfRule>
  </conditionalFormatting>
  <conditionalFormatting sqref="D2:E2">
    <cfRule type="cellIs" dxfId="6" priority="7" operator="equal">
      <formula>"Enough Data"</formula>
    </cfRule>
    <cfRule type="cellIs" dxfId="5" priority="8" operator="equal">
      <formula>"Almost Enough Data"</formula>
    </cfRule>
    <cfRule type="cellIs" dxfId="4" priority="9" operator="equal">
      <formula>"Not Enough Data"</formula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C22">
    <cfRule type="cellIs" dxfId="3" priority="6" operator="equal">
      <formula>"Recent Change"</formula>
    </cfRule>
  </conditionalFormatting>
  <conditionalFormatting sqref="G24:H24">
    <cfRule type="containsText" dxfId="2" priority="3" operator="containsText" text="Backlog not fully sized.">
      <formula>NOT(ISERROR(SEARCH("Backlog not fully sized.",G24)))</formula>
    </cfRule>
  </conditionalFormatting>
  <conditionalFormatting sqref="G25:H25">
    <cfRule type="containsText" dxfId="1" priority="2" operator="containsText" text="Backlog not fully sized.">
      <formula>NOT(ISERROR(SEARCH("Backlog not fully sized.",G25)))</formula>
    </cfRule>
  </conditionalFormatting>
  <conditionalFormatting sqref="G26:H26">
    <cfRule type="containsText" dxfId="0" priority="1" operator="containsText" text="Backlog not fully sized.">
      <formula>NOT(ISERROR(SEARCH("Backlog not fully sized.",G26)))</formula>
    </cfRule>
  </conditionalFormatting>
  <dataValidations count="23">
    <dataValidation type="whole" allowBlank="1" showInputMessage="1" showErrorMessage="1" sqref="K15">
      <formula1>0</formula1>
      <formula2>4</formula2>
    </dataValidation>
    <dataValidation type="whole" allowBlank="1" showInputMessage="1" showErrorMessage="1" sqref="K19:L19">
      <formula1>1</formula1>
      <formula2>20</formula2>
    </dataValidation>
    <dataValidation type="decimal" allowBlank="1" showInputMessage="1" showErrorMessage="1" sqref="K20 K14:L14">
      <formula1>0</formula1>
      <formula2>1</formula2>
    </dataValidation>
    <dataValidation type="whole" allowBlank="1" showInputMessage="1" showErrorMessage="1" sqref="K21">
      <formula1>7</formula1>
      <formula2>365</formula2>
    </dataValidation>
    <dataValidation type="decimal" allowBlank="1" showInputMessage="1" showErrorMessage="1" sqref="K11:L11 K6:L6">
      <formula1>-1</formula1>
      <formula2>1</formula2>
    </dataValidation>
    <dataValidation type="whole" operator="greaterThan" allowBlank="1" showInputMessage="1" showErrorMessage="1" sqref="K3">
      <formula1>K2</formula1>
    </dataValidation>
    <dataValidation type="whole" operator="lessThan" allowBlank="1" showInputMessage="1" showErrorMessage="1" sqref="K2">
      <formula1>K3</formula1>
    </dataValidation>
    <dataValidation allowBlank="1" showInputMessage="1" showErrorMessage="1" promptTitle="Retrospectives" prompt="How many retrospectives has this team held over the last 4 sprints? Any number under the threshold will be flagged in red." sqref="F14:F15"/>
    <dataValidation allowBlank="1" showInputMessage="1" showErrorMessage="1" promptTitle="Framework Health" prompt="Framework Health is calculated by checking how many of 5 framework activities are being performed or within threshold:_x000a_5 = Excellent, 4 = Good,  3 = Ok, Less than 2 = Bad" sqref="G14:H15"/>
    <dataValidation allowBlank="1" showInputMessage="1" showErrorMessage="1" promptTitle="Velocity Health" prompt="Velocity Health is calculated by checking how many of the last 4 planned/actual deviations were outside of the velocity threshold:_x000a_0 sprints = Excellent, 1 sprint = Good,  2 sprints = Average, 3 sprints = Watch, 4 sprints = Bad " sqref="G9:H12"/>
    <dataValidation allowBlank="1" showInputMessage="1" showErrorMessage="1" promptTitle="Planning Health" prompt="Planning Health is calculated by checking how many of the last 4 committed/completed ratios were outside of the planning threshold:_x000a_0 sprints = Excellent, 1 sprint = Good,  2 sprints = Average, 3 sprints = Watch, 4 sprints = Bad " sqref="G4:H7"/>
    <dataValidation allowBlank="1" showInputMessage="1" showErrorMessage="1" promptTitle="Backlog Prioritized" prompt="As of the last sprint, the percentage of the backlog having been prioritized. A percentage within 10% of the threshold will be flagged in yellow and a percentage below 10% of the threshold will be flagged in red." sqref="E14:E15"/>
    <dataValidation allowBlank="1" showInputMessage="1" showErrorMessage="1" promptTitle="Backlog Sized" prompt="As of the last sprint, the percentage of the backlog having been sized by the team. A percentage within 10% of the threshold will be flagged in yellow and a percentage below 10% of the threshold will be flagged in red." sqref="D14:D15"/>
    <dataValidation allowBlank="1" showInputMessage="1" showErrorMessage="1" promptTitle="Progress Indicator" prompt="As of the last sprint, is the team using a burndown or burn up chart? If &quot;N&quot;, this will be flagged in red." sqref="C14:C15"/>
    <dataValidation allowBlank="1" showInputMessage="1" showErrorMessage="1" promptTitle="Information Radiator" prompt="As of the last sprint, is the team actively using an information radiator or task wall? If &quot;N&quot;, this will be flagged in red." sqref="B14:B15"/>
    <dataValidation allowBlank="1" showInputMessage="1" showErrorMessage="1" promptTitle="Team Building Activity" prompt="The number of days since the last team building event. Any number under the threshold will be flagged as red." sqref="G19:H21"/>
    <dataValidation allowBlank="1" showInputMessage="1" showErrorMessage="1" promptTitle="Last Team Building Activity" prompt="Please manually enter the date of the last team building activity." sqref="F19:F21"/>
    <dataValidation allowBlank="1" showInputMessage="1" showErrorMessage="1" promptTitle="Number of Team Members" prompt="As of the last sprint, the number of team members working on this project." sqref="B19:B21"/>
    <dataValidation allowBlank="1" showInputMessage="1" showErrorMessage="1" promptTitle="Team Member Allocation" prompt="As of the last sprint, the number of team members working on other projects beyond this one." sqref="C19:C21"/>
    <dataValidation allowBlank="1" showInputMessage="1" showErrorMessage="1" promptTitle="Team Stability" prompt="Over the past two sprints, has the composition of the team changed? If no, the team is &quot;Stable.&quot; If not, this will be flagged in yellow as &quot;Recently Changed.&quot; " sqref="B22:C22"/>
    <dataValidation allowBlank="1" showInputMessage="1" showErrorMessage="1" promptTitle="Team Size" prompt="If the size of the team is outside the threshold for ideal team size this will be flagged in red." sqref="D18:D21"/>
    <dataValidation allowBlank="1" showInputMessage="1" showErrorMessage="1" promptTitle="Team Dedication" prompt="If the percentage of team members working on other projects is outside of the threshold, this will be flagged in red." sqref="E18:E21"/>
    <dataValidation allowBlank="1" showInputMessage="1" showErrorMessage="1" promptTitle="Dashboard Accuracy" prompt="An indication of the strength of the data used to monitor the team. Flagged in yellow if there is almost enough data and red if there is not enough data. " sqref="D1:E2"/>
  </dataValidations>
  <pageMargins left="0.25" right="0.25" top="0.75" bottom="0.75" header="0.3" footer="0.3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="125" zoomScaleNormal="125" zoomScalePageLayoutView="125" workbookViewId="0">
      <selection activeCell="I3" sqref="I3"/>
    </sheetView>
  </sheetViews>
  <sheetFormatPr defaultColWidth="8.88671875" defaultRowHeight="13.2" x14ac:dyDescent="0.25"/>
  <cols>
    <col min="1" max="1" width="16" customWidth="1"/>
    <col min="2" max="2" width="8.33203125" customWidth="1"/>
    <col min="3" max="3" width="10" customWidth="1"/>
    <col min="4" max="4" width="10.109375" customWidth="1"/>
    <col min="5" max="5" width="10.6640625" customWidth="1"/>
    <col min="6" max="6" width="10.44140625" customWidth="1"/>
    <col min="13" max="13" width="7.88671875" customWidth="1"/>
    <col min="14" max="14" width="5.44140625" customWidth="1"/>
    <col min="15" max="16" width="7" customWidth="1"/>
    <col min="17" max="17" width="10.33203125" customWidth="1"/>
    <col min="18" max="18" width="5.88671875" customWidth="1"/>
  </cols>
  <sheetData>
    <row r="1" spans="1:21" x14ac:dyDescent="0.25">
      <c r="A1" s="159" t="s">
        <v>0</v>
      </c>
      <c r="B1" s="160" t="s">
        <v>1</v>
      </c>
      <c r="C1" s="160"/>
      <c r="D1" s="160"/>
      <c r="E1" s="160" t="s">
        <v>9</v>
      </c>
      <c r="F1" s="160"/>
      <c r="G1" s="160"/>
      <c r="H1" s="161" t="s">
        <v>21</v>
      </c>
      <c r="I1" s="162"/>
      <c r="J1" s="163"/>
      <c r="K1" s="161" t="s">
        <v>38</v>
      </c>
      <c r="L1" s="162"/>
      <c r="M1" s="163"/>
      <c r="N1" s="161" t="s">
        <v>5</v>
      </c>
      <c r="O1" s="162"/>
      <c r="P1" s="163"/>
      <c r="Q1" s="160" t="s">
        <v>31</v>
      </c>
      <c r="R1" s="160"/>
      <c r="S1" s="160"/>
      <c r="T1" s="164" t="s">
        <v>71</v>
      </c>
      <c r="U1" s="158" t="s">
        <v>70</v>
      </c>
    </row>
    <row r="2" spans="1:21" x14ac:dyDescent="0.25">
      <c r="A2" s="159"/>
      <c r="B2" s="4" t="s">
        <v>2</v>
      </c>
      <c r="C2" s="4" t="s">
        <v>3</v>
      </c>
      <c r="D2" s="4" t="s">
        <v>4</v>
      </c>
      <c r="E2" s="4" t="s">
        <v>6</v>
      </c>
      <c r="F2" s="4" t="s">
        <v>7</v>
      </c>
      <c r="G2" s="4" t="s">
        <v>8</v>
      </c>
      <c r="H2" s="4" t="s">
        <v>22</v>
      </c>
      <c r="I2" s="4" t="s">
        <v>23</v>
      </c>
      <c r="J2" s="4" t="s">
        <v>56</v>
      </c>
      <c r="K2" s="4" t="s">
        <v>39</v>
      </c>
      <c r="L2" s="4" t="s">
        <v>40</v>
      </c>
      <c r="M2" s="4" t="s">
        <v>41</v>
      </c>
      <c r="N2" s="4" t="s">
        <v>24</v>
      </c>
      <c r="O2" s="4" t="s">
        <v>17</v>
      </c>
      <c r="P2" s="4" t="s">
        <v>65</v>
      </c>
      <c r="Q2" s="4" t="s">
        <v>32</v>
      </c>
      <c r="R2" s="4" t="s">
        <v>33</v>
      </c>
      <c r="S2" s="4" t="s">
        <v>34</v>
      </c>
      <c r="T2" s="165"/>
      <c r="U2" s="158"/>
    </row>
    <row r="3" spans="1:21" ht="15" customHeight="1" x14ac:dyDescent="0.25">
      <c r="A3" s="51" t="s">
        <v>20</v>
      </c>
      <c r="B3" s="6">
        <v>4</v>
      </c>
      <c r="C3" s="7">
        <v>41429</v>
      </c>
      <c r="D3" s="7">
        <v>41443</v>
      </c>
      <c r="E3" s="6">
        <v>2</v>
      </c>
      <c r="F3" s="6">
        <v>2</v>
      </c>
      <c r="G3" s="52">
        <f>F3/E3</f>
        <v>1</v>
      </c>
      <c r="H3" s="53">
        <v>16</v>
      </c>
      <c r="I3" s="53">
        <v>8</v>
      </c>
      <c r="J3" s="52">
        <f>(I3-H3)/H3</f>
        <v>-0.5</v>
      </c>
      <c r="K3" s="26" t="s">
        <v>42</v>
      </c>
      <c r="L3" s="26" t="s">
        <v>42</v>
      </c>
      <c r="M3" s="26" t="s">
        <v>42</v>
      </c>
      <c r="N3" s="53">
        <v>7</v>
      </c>
      <c r="O3" s="53">
        <v>3</v>
      </c>
      <c r="P3" s="26" t="s">
        <v>42</v>
      </c>
      <c r="Q3" s="53">
        <v>42</v>
      </c>
      <c r="R3" s="53">
        <v>42</v>
      </c>
      <c r="S3" s="53">
        <v>13</v>
      </c>
      <c r="T3" s="53">
        <v>32</v>
      </c>
      <c r="U3" s="26" t="s">
        <v>43</v>
      </c>
    </row>
    <row r="4" spans="1:21" ht="15" customHeight="1" x14ac:dyDescent="0.25">
      <c r="A4" s="51" t="s">
        <v>20</v>
      </c>
      <c r="B4" s="8">
        <v>3</v>
      </c>
      <c r="C4" s="9">
        <v>41415</v>
      </c>
      <c r="D4" s="9">
        <v>41429</v>
      </c>
      <c r="E4" s="8">
        <v>2</v>
      </c>
      <c r="F4" s="8">
        <v>0</v>
      </c>
      <c r="G4" s="52">
        <f t="shared" ref="G4" si="0">F4/E4</f>
        <v>0</v>
      </c>
      <c r="H4" s="53">
        <v>16</v>
      </c>
      <c r="I4" s="53">
        <v>15</v>
      </c>
      <c r="J4" s="52">
        <f>(I4-H4)/H4</f>
        <v>-6.25E-2</v>
      </c>
      <c r="K4" s="26" t="s">
        <v>42</v>
      </c>
      <c r="L4" s="26" t="s">
        <v>42</v>
      </c>
      <c r="M4" s="26" t="s">
        <v>42</v>
      </c>
      <c r="N4" s="53">
        <v>7</v>
      </c>
      <c r="O4" s="53">
        <v>3</v>
      </c>
      <c r="P4" s="26" t="s">
        <v>42</v>
      </c>
      <c r="Q4" s="53">
        <v>42</v>
      </c>
      <c r="R4" s="53">
        <v>31</v>
      </c>
      <c r="S4" s="53">
        <v>13</v>
      </c>
      <c r="T4" s="53">
        <v>68</v>
      </c>
      <c r="U4" s="26" t="s">
        <v>43</v>
      </c>
    </row>
    <row r="5" spans="1:21" ht="15" customHeight="1" x14ac:dyDescent="0.25">
      <c r="A5" s="51" t="s">
        <v>20</v>
      </c>
      <c r="B5" s="10">
        <v>2</v>
      </c>
      <c r="C5" s="11">
        <v>41401</v>
      </c>
      <c r="D5" s="11">
        <v>41415</v>
      </c>
      <c r="E5" s="10">
        <v>2</v>
      </c>
      <c r="F5" s="8">
        <v>2</v>
      </c>
      <c r="G5" s="52">
        <f>F5/E5</f>
        <v>1</v>
      </c>
      <c r="H5" s="12">
        <v>11</v>
      </c>
      <c r="I5" s="12">
        <v>13</v>
      </c>
      <c r="J5" s="52">
        <f>(I5-H5)/H5</f>
        <v>0.18181818181818182</v>
      </c>
      <c r="K5" s="26" t="s">
        <v>42</v>
      </c>
      <c r="L5" s="26" t="s">
        <v>43</v>
      </c>
      <c r="M5" s="26" t="s">
        <v>42</v>
      </c>
      <c r="N5" s="53">
        <v>6</v>
      </c>
      <c r="O5" s="53">
        <v>3</v>
      </c>
      <c r="P5" s="26" t="s">
        <v>43</v>
      </c>
      <c r="Q5" s="53">
        <v>36</v>
      </c>
      <c r="R5" s="53">
        <v>30</v>
      </c>
      <c r="S5" s="53">
        <v>12</v>
      </c>
      <c r="T5" s="53">
        <v>42</v>
      </c>
      <c r="U5" s="26" t="s">
        <v>43</v>
      </c>
    </row>
    <row r="6" spans="1:21" ht="15" customHeight="1" x14ac:dyDescent="0.25">
      <c r="A6" s="51" t="s">
        <v>20</v>
      </c>
      <c r="B6" s="10">
        <v>1</v>
      </c>
      <c r="C6" s="11">
        <v>41386</v>
      </c>
      <c r="D6" s="11">
        <v>41401</v>
      </c>
      <c r="E6" s="10">
        <v>2</v>
      </c>
      <c r="F6" s="8">
        <v>2</v>
      </c>
      <c r="G6" s="52">
        <f>F6/E6</f>
        <v>1</v>
      </c>
      <c r="H6" s="12">
        <v>11</v>
      </c>
      <c r="I6" s="12">
        <v>10</v>
      </c>
      <c r="J6" s="52">
        <f>(I6-H6)/H6</f>
        <v>-9.0909090909090912E-2</v>
      </c>
      <c r="K6" s="26" t="s">
        <v>42</v>
      </c>
      <c r="L6" s="26" t="s">
        <v>43</v>
      </c>
      <c r="M6" s="26" t="s">
        <v>42</v>
      </c>
      <c r="N6" s="53">
        <v>6</v>
      </c>
      <c r="O6" s="53">
        <v>3</v>
      </c>
      <c r="P6" s="26" t="s">
        <v>43</v>
      </c>
      <c r="Q6" s="53">
        <v>36</v>
      </c>
      <c r="R6" s="53">
        <v>30</v>
      </c>
      <c r="S6" s="53">
        <v>12</v>
      </c>
      <c r="T6" s="53">
        <v>48</v>
      </c>
      <c r="U6" s="26" t="s">
        <v>43</v>
      </c>
    </row>
    <row r="7" spans="1:21" ht="15" customHeight="1" x14ac:dyDescent="0.3">
      <c r="A7" s="2"/>
      <c r="B7" s="2"/>
      <c r="C7" s="2"/>
      <c r="D7" s="2"/>
      <c r="E7" s="2"/>
      <c r="F7" s="1"/>
    </row>
    <row r="8" spans="1:21" ht="14.4" x14ac:dyDescent="0.3">
      <c r="A8" s="2"/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4" x14ac:dyDescent="0.3">
      <c r="A9" s="67" t="s">
        <v>61</v>
      </c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4" x14ac:dyDescent="0.3">
      <c r="A10" s="67" t="s">
        <v>64</v>
      </c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3"/>
      <c r="S10" s="1"/>
      <c r="T10" s="1"/>
      <c r="U10" s="1"/>
    </row>
  </sheetData>
  <mergeCells count="9">
    <mergeCell ref="U1:U2"/>
    <mergeCell ref="A1:A2"/>
    <mergeCell ref="Q1:S1"/>
    <mergeCell ref="K1:M1"/>
    <mergeCell ref="H1:J1"/>
    <mergeCell ref="B1:D1"/>
    <mergeCell ref="E1:G1"/>
    <mergeCell ref="N1:P1"/>
    <mergeCell ref="T1:T2"/>
  </mergeCells>
  <phoneticPr fontId="10" type="noConversion"/>
  <dataValidations count="1">
    <dataValidation type="list" allowBlank="1" showInputMessage="1" showErrorMessage="1" sqref="K3:M6">
      <formula1>"Y, N"</formula1>
    </dataValidation>
  </dataValidations>
  <pageMargins left="0.7" right="0.7" top="0.75" bottom="0.75" header="0.3" footer="0.3"/>
  <pageSetup scale="60" orientation="landscape"/>
  <legacy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92ea7e-93d7-43c7-be87-f30c5632d940">UUPDSV4EPXPW-112-53</_dlc_DocId>
    <_dlc_DocIdUrl xmlns="3292ea7e-93d7-43c7-be87-f30c5632d940">
      <Url>https://cvteamsites.classifiedventures.com/cars/pmo/_layouts/DocIdRedir.aspx?ID=UUPDSV4EPXPW-112-53</Url>
      <Description>UUPDSV4EPXPW-112-53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8ED8D135D084FBC068D93F491DB68" ma:contentTypeVersion="1" ma:contentTypeDescription="Create a new document." ma:contentTypeScope="" ma:versionID="be6677bc120937720282333c933debe0">
  <xsd:schema xmlns:xsd="http://www.w3.org/2001/XMLSchema" xmlns:xs="http://www.w3.org/2001/XMLSchema" xmlns:p="http://schemas.microsoft.com/office/2006/metadata/properties" xmlns:ns2="3292ea7e-93d7-43c7-be87-f30c5632d940" targetNamespace="http://schemas.microsoft.com/office/2006/metadata/properties" ma:root="true" ma:fieldsID="c542ae6a96b03acf44ee2740bc2c09c6" ns2:_="">
    <xsd:import namespace="3292ea7e-93d7-43c7-be87-f30c5632d9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2ea7e-93d7-43c7-be87-f30c5632d94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4A5879-7314-41D2-B5FD-BB18B298DE8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292ea7e-93d7-43c7-be87-f30c5632d9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FE7E9A-7DF8-48E3-AA9F-209A67276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A5757-6A8F-43E2-88CF-EC53263F1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2ea7e-93d7-43c7-be87-f30c5632d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889D6B-B712-4AF1-BEEA-623134D3BD0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</vt:lpstr>
      <vt:lpstr>Data</vt:lpstr>
      <vt:lpstr>Dashboard!Print_Area</vt:lpstr>
      <vt:lpstr>Data!Print_Area</vt:lpstr>
    </vt:vector>
  </TitlesOfParts>
  <Manager> </Manager>
  <Company>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Online-PMO.com</dc:creator>
  <cp:keywords>Agile</cp:keywords>
  <cp:lastModifiedBy>Jeff Price</cp:lastModifiedBy>
  <cp:lastPrinted>2013-10-31T12:26:17Z</cp:lastPrinted>
  <dcterms:created xsi:type="dcterms:W3CDTF">2012-06-19T17:33:56Z</dcterms:created>
  <dcterms:modified xsi:type="dcterms:W3CDTF">2021-10-30T00:53:32Z</dcterms:modified>
  <cp:category>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0x010100ECD8ED8D135D084FBC068D93F491DB68</vt:lpwstr>
  </property>
  <property fmtid="{D5CDD505-2E9C-101B-9397-08002B2CF9AE}" pid="3" name="_dlc_DocIdItemGuid">
    <vt:lpwstr>1f023718-8832-4af7-90b4-b5009e3a5438</vt:lpwstr>
  </property>
</Properties>
</file>